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Al Hunt\Documents\ASP\2019info\2019Events\"/>
    </mc:Choice>
  </mc:AlternateContent>
  <xr:revisionPtr revIDLastSave="0" documentId="8_{2148E176-3E1F-46F3-B5BA-132AE5B3AAC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enLQS1-6Grade16Format8mxm" sheetId="1" r:id="rId1"/>
  </sheets>
  <definedNames>
    <definedName name="_xlnm.Print_Area" localSheetId="0">'MenLQS1-6Grade16Format8mxm'!$E$1:$X$22</definedName>
    <definedName name="_xlnm.Print_Titles" localSheetId="0">'MenLQS1-6Grade16Format8mxm'!$1:$5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" i="1" l="1"/>
  <c r="K7" i="1"/>
  <c r="L25" i="1"/>
  <c r="P21" i="1" s="1"/>
  <c r="L24" i="1"/>
  <c r="P22" i="1" s="1"/>
  <c r="K19" i="1"/>
  <c r="K14" i="1"/>
  <c r="N5" i="1"/>
  <c r="N4" i="1"/>
  <c r="N2" i="1"/>
  <c r="T22" i="1"/>
  <c r="Q22" i="1"/>
  <c r="E22" i="1"/>
  <c r="T21" i="1"/>
  <c r="Q21" i="1"/>
  <c r="E21" i="1"/>
  <c r="E17" i="1"/>
  <c r="E16" i="1"/>
  <c r="W12" i="1"/>
  <c r="W11" i="1"/>
  <c r="W10" i="1"/>
  <c r="W9" i="1"/>
  <c r="R12" i="1"/>
  <c r="R11" i="1"/>
  <c r="R10" i="1"/>
  <c r="R9" i="1"/>
  <c r="M12" i="1"/>
  <c r="M11" i="1"/>
  <c r="M10" i="1"/>
  <c r="M9" i="1"/>
  <c r="H12" i="1"/>
  <c r="H11" i="1"/>
  <c r="H10" i="1"/>
  <c r="H9" i="1"/>
  <c r="E12" i="1"/>
  <c r="E11" i="1"/>
  <c r="E10" i="1"/>
  <c r="E9" i="1"/>
  <c r="G12" i="1"/>
  <c r="F12" i="1"/>
  <c r="V12" i="1"/>
  <c r="V17" i="1" s="1"/>
  <c r="L22" i="1" s="1"/>
  <c r="V22" i="1" s="1"/>
  <c r="U12" i="1"/>
  <c r="U17" i="1" s="1"/>
  <c r="K22" i="1" s="1"/>
  <c r="U22" i="1" s="1"/>
  <c r="Q12" i="1"/>
  <c r="V16" i="1" s="1"/>
  <c r="P12" i="1"/>
  <c r="L12" i="1"/>
  <c r="K12" i="1"/>
  <c r="K11" i="1"/>
  <c r="F22" i="1" s="1"/>
  <c r="L11" i="1"/>
  <c r="Q11" i="1"/>
  <c r="P11" i="1"/>
  <c r="V11" i="1"/>
  <c r="U11" i="1"/>
  <c r="G11" i="1"/>
  <c r="F11" i="1"/>
  <c r="G10" i="1"/>
  <c r="L16" i="1" s="1"/>
  <c r="F10" i="1"/>
  <c r="V10" i="1"/>
  <c r="U10" i="1"/>
  <c r="Q10" i="1"/>
  <c r="P10" i="1"/>
  <c r="L10" i="1"/>
  <c r="K10" i="1"/>
  <c r="K17" i="1" s="1"/>
  <c r="L9" i="1"/>
  <c r="G17" i="1" s="1"/>
  <c r="K9" i="1"/>
  <c r="Q9" i="1"/>
  <c r="P9" i="1"/>
  <c r="P16" i="1" s="1"/>
  <c r="K21" i="1" s="1"/>
  <c r="V9" i="1"/>
  <c r="Q17" i="1" s="1"/>
  <c r="U9" i="1"/>
  <c r="P17" i="1" s="1"/>
  <c r="G9" i="1"/>
  <c r="G16" i="1" s="1"/>
  <c r="G21" i="1" s="1"/>
  <c r="F9" i="1"/>
  <c r="F16" i="1" s="1"/>
  <c r="F21" i="1" s="1"/>
  <c r="Q16" i="1" l="1"/>
  <c r="L21" i="1" s="1"/>
  <c r="F17" i="1"/>
  <c r="K16" i="1"/>
  <c r="L17" i="1"/>
  <c r="G22" i="1" s="1"/>
  <c r="V21" i="1" s="1"/>
  <c r="U16" i="1"/>
  <c r="U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Robbins</author>
  </authors>
  <commentList>
    <comment ref="K9" authorId="0" shapeId="0" xr:uid="{0C97E718-8A0C-F94E-BB56-27819565BE96}">
      <text>
        <r>
          <rPr>
            <b/>
            <sz val="10"/>
            <color rgb="FF000000"/>
            <rFont val="Tahoma"/>
            <family val="2"/>
          </rPr>
          <t>Brian Robbins: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Injured before her heat, withdraw from heat. recieves last place points. </t>
        </r>
      </text>
    </comment>
  </commentList>
</comments>
</file>

<file path=xl/sharedStrings.xml><?xml version="1.0" encoding="utf-8"?>
<sst xmlns="http://schemas.openxmlformats.org/spreadsheetml/2006/main" count="89" uniqueCount="69">
  <si>
    <t>ENTER DETAILS IN CELLS C2-9 BELOW</t>
  </si>
  <si>
    <t>Event Rating &gt;</t>
  </si>
  <si>
    <t>Event Name &gt;</t>
  </si>
  <si>
    <t>Event Site &gt;</t>
  </si>
  <si>
    <t>Event Dates &gt;</t>
  </si>
  <si>
    <t>Colour Order #1&gt;</t>
  </si>
  <si>
    <t>Red</t>
  </si>
  <si>
    <t>pts</t>
  </si>
  <si>
    <t>Colour Order #2&gt;</t>
  </si>
  <si>
    <t>White</t>
  </si>
  <si>
    <t>Evt</t>
  </si>
  <si>
    <t>Colour Order #3&gt;</t>
  </si>
  <si>
    <t>Sd</t>
  </si>
  <si>
    <t>Colour Order #4&gt;</t>
  </si>
  <si>
    <t>No#</t>
  </si>
  <si>
    <t>Seed Order Below</t>
  </si>
  <si>
    <t>QUARTER FINALS</t>
  </si>
  <si>
    <t>3rd=9th place</t>
  </si>
  <si>
    <t>4th=13th place</t>
  </si>
  <si>
    <t>QUARTER 1</t>
  </si>
  <si>
    <t>QUARTER 2</t>
  </si>
  <si>
    <t>QUARTER 3</t>
  </si>
  <si>
    <t>QUARTER 4</t>
  </si>
  <si>
    <t>SEMI-FINALS</t>
  </si>
  <si>
    <t>SEMI 1</t>
  </si>
  <si>
    <t>SEMI 2</t>
  </si>
  <si>
    <t>FINAL</t>
  </si>
  <si>
    <t>1st</t>
  </si>
  <si>
    <t>2nd</t>
  </si>
  <si>
    <t>2nd=5th place</t>
  </si>
  <si>
    <t>2nd=3rd place</t>
  </si>
  <si>
    <t xml:space="preserve">ROUND of 16 (1st,2nd to Quarter-Finals) </t>
  </si>
  <si>
    <t>ID#</t>
  </si>
  <si>
    <t>WORLD SURF LEAGUE</t>
  </si>
  <si>
    <t>Evt#</t>
  </si>
  <si>
    <t>Enter $ amount below in C2</t>
  </si>
  <si>
    <t>Blue</t>
  </si>
  <si>
    <t>Domes, Rincon, Puerto Rico</t>
  </si>
  <si>
    <t>Green</t>
  </si>
  <si>
    <t>Event $5,000 Prize</t>
  </si>
  <si>
    <t>USA</t>
  </si>
  <si>
    <t>Powell,Leigh</t>
  </si>
  <si>
    <t>Dwyer,Aine</t>
  </si>
  <si>
    <t>Amador,Maria</t>
  </si>
  <si>
    <t>PRI</t>
  </si>
  <si>
    <t>Schmader,Mary</t>
  </si>
  <si>
    <t>PER</t>
  </si>
  <si>
    <t>Reyes,Maria Fernanda</t>
  </si>
  <si>
    <t>Ramirez,Iana</t>
  </si>
  <si>
    <t>LQS</t>
  </si>
  <si>
    <t>November 15 - 18th, 2018</t>
  </si>
  <si>
    <t>Cancelled</t>
  </si>
  <si>
    <t>Seely,Frankie</t>
  </si>
  <si>
    <t>Summerlin,Callie</t>
  </si>
  <si>
    <t>Miller,Dominique</t>
  </si>
  <si>
    <t>HAW</t>
  </si>
  <si>
    <t>Beaven,Olivia</t>
  </si>
  <si>
    <t>Helbling,Tamara</t>
  </si>
  <si>
    <t>CHE</t>
  </si>
  <si>
    <t>Owen,Kahlene</t>
  </si>
  <si>
    <t>Rincon Surf Fest</t>
  </si>
  <si>
    <t>HEAT 1</t>
  </si>
  <si>
    <t>HEAT 2</t>
  </si>
  <si>
    <t>HEAT 3</t>
  </si>
  <si>
    <t>HEAT 4</t>
  </si>
  <si>
    <t>Lewis,Karson</t>
  </si>
  <si>
    <t>Quintana,Paloma</t>
  </si>
  <si>
    <t>Ernst,Erin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</si>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</sst>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7">
    <font>
      <sz val="9"/>
      <name val="Geneva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Genev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5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2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0" xfId="0" applyFont="1" applyBorder="1"/>
    <xf numFmtId="1" fontId="4" fillId="0" borderId="0" xfId="0" applyNumberFormat="1" applyFont="1" applyAlignment="1">
      <alignment horizontal="center"/>
    </xf>
    <xf numFmtId="5" fontId="3" fillId="0" borderId="0" xfId="0" applyNumberFormat="1" applyFont="1"/>
    <xf numFmtId="0" fontId="6" fillId="0" borderId="0" xfId="0" applyFont="1" applyAlignment="1">
      <alignment horizontal="center"/>
    </xf>
    <xf numFmtId="164" fontId="3" fillId="0" borderId="0" xfId="0" applyNumberFormat="1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317500</xdr:colOff>
      <xdr:row>0</xdr:row>
      <xdr:rowOff>76200</xdr:rowOff>
    </xdr:from>
    <xdr:to>
      <xdr:col>20</xdr:col>
      <xdr:colOff>1338580</xdr:colOff>
      <xdr:row>5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05C959-710C-5B4C-A8AA-87DE2BAB1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43000" y="76200"/>
          <a:ext cx="10668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3"/>
  <sheetViews>
    <sheetView tabSelected="1" topLeftCell="E1" zoomScaleNormal="100" workbookViewId="0">
      <selection activeCell="J5" sqref="J5"/>
    </sheetView>
  </sheetViews>
  <sheetFormatPr defaultColWidth="10.875" defaultRowHeight="16.05" customHeight="1"/>
  <cols>
    <col min="1" max="1" width="4" style="1" hidden="1" customWidth="1"/>
    <col min="2" max="2" width="22.5" style="1" hidden="1" customWidth="1"/>
    <col min="3" max="3" width="9.375" style="1" hidden="1" customWidth="1"/>
    <col min="4" max="4" width="8.375" style="1" hidden="1" customWidth="1"/>
    <col min="5" max="5" width="6.125" style="6" customWidth="1"/>
    <col min="6" max="6" width="22" style="4" customWidth="1"/>
    <col min="7" max="7" width="7.125" style="4" customWidth="1"/>
    <col min="8" max="8" width="7.375" style="4" hidden="1" customWidth="1"/>
    <col min="9" max="10" width="3.375" style="4" customWidth="1"/>
    <col min="11" max="11" width="22" style="4" customWidth="1"/>
    <col min="12" max="12" width="7.125" style="4" customWidth="1"/>
    <col min="13" max="13" width="7.375" style="4" hidden="1" customWidth="1"/>
    <col min="14" max="15" width="3.375" style="4" customWidth="1"/>
    <col min="16" max="16" width="20.875" style="4" customWidth="1"/>
    <col min="17" max="17" width="7.125" style="4" customWidth="1"/>
    <col min="18" max="18" width="7.375" style="4" hidden="1" customWidth="1"/>
    <col min="19" max="20" width="3.375" style="4" customWidth="1"/>
    <col min="21" max="21" width="22" style="4" customWidth="1"/>
    <col min="22" max="22" width="7.125" style="4" customWidth="1"/>
    <col min="23" max="23" width="7.375" style="4" hidden="1" customWidth="1"/>
    <col min="24" max="24" width="3.375" style="4" customWidth="1"/>
    <col min="25" max="16384" width="10.875" style="1"/>
  </cols>
  <sheetData>
    <row r="1" spans="1:24" ht="16.05" customHeight="1">
      <c r="B1" s="2" t="s">
        <v>0</v>
      </c>
      <c r="C1" s="1" t="s">
        <v>35</v>
      </c>
      <c r="E1" s="3" t="s">
        <v>49</v>
      </c>
      <c r="F1" s="1"/>
      <c r="N1" s="5" t="s">
        <v>33</v>
      </c>
    </row>
    <row r="2" spans="1:24" ht="16.05" customHeight="1">
      <c r="A2" s="4"/>
      <c r="B2" s="5" t="s">
        <v>1</v>
      </c>
      <c r="C2" s="5">
        <v>5000</v>
      </c>
      <c r="D2" s="4"/>
      <c r="E2" s="6">
        <v>1000</v>
      </c>
      <c r="F2" s="1"/>
      <c r="N2" s="4" t="str">
        <f>C3</f>
        <v>Rincon Surf Fest</v>
      </c>
    </row>
    <row r="3" spans="1:24" ht="16.05" customHeight="1">
      <c r="A3" s="4"/>
      <c r="B3" s="5" t="s">
        <v>2</v>
      </c>
      <c r="C3" s="4" t="s">
        <v>60</v>
      </c>
      <c r="D3" s="4"/>
      <c r="E3" s="6" t="s">
        <v>34</v>
      </c>
      <c r="K3" s="7" t="s">
        <v>49</v>
      </c>
      <c r="L3" s="8">
        <v>1000</v>
      </c>
      <c r="M3" s="8"/>
      <c r="P3" s="6" t="s">
        <v>39</v>
      </c>
    </row>
    <row r="4" spans="1:24" ht="16.05" customHeight="1">
      <c r="B4" s="5" t="s">
        <v>3</v>
      </c>
      <c r="C4" s="4" t="s">
        <v>37</v>
      </c>
      <c r="D4" s="4"/>
      <c r="E4" s="6">
        <v>339</v>
      </c>
      <c r="N4" s="4" t="str">
        <f>C4</f>
        <v>Domes, Rincon, Puerto Rico</v>
      </c>
    </row>
    <row r="5" spans="1:24" ht="16.05" customHeight="1">
      <c r="B5" s="5" t="s">
        <v>4</v>
      </c>
      <c r="C5" s="4" t="s">
        <v>50</v>
      </c>
      <c r="E5" s="4"/>
      <c r="F5" s="9"/>
      <c r="N5" s="4" t="str">
        <f>C5</f>
        <v>November 15 - 18th, 2018</v>
      </c>
    </row>
    <row r="6" spans="1:24" ht="16.05" customHeight="1">
      <c r="A6" s="4"/>
      <c r="B6" s="5" t="s">
        <v>5</v>
      </c>
      <c r="C6" s="4" t="s">
        <v>6</v>
      </c>
      <c r="E6" s="1" t="s">
        <v>31</v>
      </c>
      <c r="J6" s="1"/>
      <c r="K6" s="1"/>
      <c r="L6" s="1"/>
      <c r="M6" s="1"/>
      <c r="N6" s="1"/>
      <c r="O6" s="1"/>
      <c r="P6" s="1"/>
      <c r="Q6" s="10"/>
      <c r="R6" s="10"/>
      <c r="S6" s="1"/>
      <c r="T6" s="1"/>
      <c r="U6" s="1"/>
    </row>
    <row r="7" spans="1:24" ht="16.05" customHeight="1">
      <c r="A7" s="4"/>
      <c r="B7" s="5" t="s">
        <v>8</v>
      </c>
      <c r="C7" s="4" t="s">
        <v>36</v>
      </c>
      <c r="E7" s="1"/>
      <c r="F7" s="11" t="s">
        <v>17</v>
      </c>
      <c r="G7" s="1">
        <v>300</v>
      </c>
      <c r="H7" s="1"/>
      <c r="I7" s="1" t="s">
        <v>7</v>
      </c>
      <c r="J7" s="1"/>
      <c r="K7" s="12">
        <f>IF($C$2=1500,0,IF($C$2=2000,0,IF($C$2=2500,0,IF($C$2=5000,0,IF($C$2=7500,225,IF($C$2=10000,300,IF($C$2=15000,300,"")))))))</f>
        <v>0</v>
      </c>
      <c r="L7" s="1"/>
      <c r="M7" s="1"/>
      <c r="N7" s="1"/>
      <c r="O7" s="1"/>
      <c r="P7" s="11" t="s">
        <v>18</v>
      </c>
      <c r="Q7" s="1">
        <v>280</v>
      </c>
      <c r="R7" s="1"/>
      <c r="S7" s="1" t="s">
        <v>7</v>
      </c>
      <c r="T7" s="1"/>
      <c r="U7" s="12">
        <f>IF($C$2=1500,0,IF($C$2=2000,0,IF($C$2=2500,0,IF($C$2=5000,0,IF($C$2=7500,175,IF($C$2=10000,200,IF($C$2=15000,200,"")))))))</f>
        <v>0</v>
      </c>
      <c r="V7" s="1"/>
      <c r="W7" s="1"/>
      <c r="X7" s="1"/>
    </row>
    <row r="8" spans="1:24" ht="16.05" customHeight="1">
      <c r="A8" s="4" t="s">
        <v>10</v>
      </c>
      <c r="B8" s="5" t="s">
        <v>11</v>
      </c>
      <c r="C8" s="4" t="s">
        <v>9</v>
      </c>
      <c r="F8" s="4" t="s">
        <v>61</v>
      </c>
      <c r="K8" s="4" t="s">
        <v>62</v>
      </c>
      <c r="P8" s="4" t="s">
        <v>63</v>
      </c>
      <c r="Q8" s="10"/>
      <c r="R8" s="10"/>
      <c r="U8" s="4" t="s">
        <v>64</v>
      </c>
    </row>
    <row r="9" spans="1:24" ht="16.05" customHeight="1">
      <c r="A9" s="4" t="s">
        <v>12</v>
      </c>
      <c r="B9" s="5" t="s">
        <v>13</v>
      </c>
      <c r="C9" s="4" t="s">
        <v>38</v>
      </c>
      <c r="E9" s="6" t="str">
        <f>C6</f>
        <v>Red</v>
      </c>
      <c r="F9" s="13" t="str">
        <f>B11</f>
        <v>Lewis,Karson</v>
      </c>
      <c r="G9" s="14" t="str">
        <f>C11</f>
        <v>USA</v>
      </c>
      <c r="H9" s="14">
        <f>D11</f>
        <v>14142</v>
      </c>
      <c r="I9" s="15">
        <v>1</v>
      </c>
      <c r="K9" s="16" t="str">
        <f t="shared" ref="K9:M10" si="0">B14</f>
        <v>Dwyer,Aine</v>
      </c>
      <c r="L9" s="17" t="str">
        <f t="shared" si="0"/>
        <v>USA</v>
      </c>
      <c r="M9" s="17">
        <f t="shared" si="0"/>
        <v>11731</v>
      </c>
      <c r="N9" s="15">
        <v>4</v>
      </c>
      <c r="P9" s="16" t="str">
        <f>B13</f>
        <v>Powell,Leigh</v>
      </c>
      <c r="Q9" s="18" t="str">
        <f>C13</f>
        <v>USA</v>
      </c>
      <c r="R9" s="18">
        <f>D13</f>
        <v>11017</v>
      </c>
      <c r="S9" s="15">
        <v>4</v>
      </c>
      <c r="U9" s="16" t="str">
        <f>B12</f>
        <v>Reyes,Maria Fernanda</v>
      </c>
      <c r="V9" s="17" t="str">
        <f>C12</f>
        <v>PER</v>
      </c>
      <c r="W9" s="17">
        <f>D12</f>
        <v>7638</v>
      </c>
      <c r="X9" s="15">
        <v>1</v>
      </c>
    </row>
    <row r="10" spans="1:24" ht="16.05" customHeight="1">
      <c r="A10" s="4" t="s">
        <v>14</v>
      </c>
      <c r="B10" s="5" t="s">
        <v>15</v>
      </c>
      <c r="D10" s="1" t="s">
        <v>32</v>
      </c>
      <c r="E10" s="6" t="str">
        <f>C7</f>
        <v>Blue</v>
      </c>
      <c r="F10" s="19" t="str">
        <f t="shared" ref="F10:H11" si="1">B18</f>
        <v>Helbling,Tamara</v>
      </c>
      <c r="G10" s="20" t="str">
        <f t="shared" si="1"/>
        <v>CHE</v>
      </c>
      <c r="H10" s="20">
        <f t="shared" si="1"/>
        <v>10730</v>
      </c>
      <c r="I10" s="21">
        <v>3</v>
      </c>
      <c r="K10" s="19" t="str">
        <f t="shared" si="0"/>
        <v>Summerlin,Callie</v>
      </c>
      <c r="L10" s="20" t="str">
        <f t="shared" si="0"/>
        <v>USA</v>
      </c>
      <c r="M10" s="20">
        <f t="shared" si="0"/>
        <v>13197</v>
      </c>
      <c r="N10" s="21">
        <v>1</v>
      </c>
      <c r="P10" s="19" t="str">
        <f>B16</f>
        <v>Miller,Dominique</v>
      </c>
      <c r="Q10" s="20" t="str">
        <f>C16</f>
        <v>HAW</v>
      </c>
      <c r="R10" s="20">
        <f>D16</f>
        <v>13825</v>
      </c>
      <c r="S10" s="21">
        <v>1</v>
      </c>
      <c r="U10" s="19" t="str">
        <f>B17</f>
        <v>Beaven,Olivia</v>
      </c>
      <c r="V10" s="22" t="str">
        <f>C17</f>
        <v>USA</v>
      </c>
      <c r="W10" s="22">
        <f>D17</f>
        <v>14046</v>
      </c>
      <c r="X10" s="21">
        <v>3</v>
      </c>
    </row>
    <row r="11" spans="1:24" ht="16.05" customHeight="1">
      <c r="A11" s="1">
        <v>1</v>
      </c>
      <c r="B11" s="1" t="s">
        <v>65</v>
      </c>
      <c r="C11" s="1" t="s">
        <v>40</v>
      </c>
      <c r="D11" s="1">
        <v>14142</v>
      </c>
      <c r="E11" s="6" t="str">
        <f>C8</f>
        <v>White</v>
      </c>
      <c r="F11" s="19" t="str">
        <f t="shared" si="1"/>
        <v>Owen,Kahlene</v>
      </c>
      <c r="G11" s="20" t="str">
        <f t="shared" si="1"/>
        <v>USA</v>
      </c>
      <c r="H11" s="20">
        <f t="shared" si="1"/>
        <v>14088</v>
      </c>
      <c r="I11" s="21">
        <v>2</v>
      </c>
      <c r="K11" s="23" t="str">
        <f t="shared" ref="K11:M12" si="2">B22</f>
        <v>Quintana,Paloma</v>
      </c>
      <c r="L11" s="24" t="str">
        <f t="shared" si="2"/>
        <v>PRI</v>
      </c>
      <c r="M11" s="24">
        <f t="shared" si="2"/>
        <v>14144</v>
      </c>
      <c r="N11" s="21">
        <v>2</v>
      </c>
      <c r="P11" s="19" t="str">
        <f>B21</f>
        <v>Amador,Maria</v>
      </c>
      <c r="Q11" s="22" t="str">
        <f>C21</f>
        <v>PRI</v>
      </c>
      <c r="R11" s="22">
        <f>D21</f>
        <v>13049</v>
      </c>
      <c r="S11" s="21">
        <v>2</v>
      </c>
      <c r="U11" s="19" t="str">
        <f>B20</f>
        <v>Schmader,Mary</v>
      </c>
      <c r="V11" s="20" t="str">
        <f>C20</f>
        <v>USA</v>
      </c>
      <c r="W11" s="20">
        <f>D20</f>
        <v>13054</v>
      </c>
      <c r="X11" s="21">
        <v>2</v>
      </c>
    </row>
    <row r="12" spans="1:24" ht="16.05" customHeight="1">
      <c r="A12" s="1">
        <v>2</v>
      </c>
      <c r="B12" s="1" t="s">
        <v>47</v>
      </c>
      <c r="C12" s="1" t="s">
        <v>46</v>
      </c>
      <c r="D12" s="1">
        <v>7638</v>
      </c>
      <c r="E12" s="6" t="str">
        <f>C9</f>
        <v>Green</v>
      </c>
      <c r="F12" s="25">
        <f>B26</f>
        <v>16</v>
      </c>
      <c r="G12" s="26">
        <f>C26</f>
        <v>0</v>
      </c>
      <c r="H12" s="26">
        <f>D26</f>
        <v>0</v>
      </c>
      <c r="I12" s="27" t="s">
        <v>68</v>
      </c>
      <c r="K12" s="28" t="str">
        <f t="shared" si="2"/>
        <v>Ernst,Erin</v>
      </c>
      <c r="L12" s="29" t="str">
        <f t="shared" si="2"/>
        <v>PRI</v>
      </c>
      <c r="M12" s="29">
        <f t="shared" si="2"/>
        <v>14143</v>
      </c>
      <c r="N12" s="27">
        <v>3</v>
      </c>
      <c r="P12" s="28" t="str">
        <f>B24</f>
        <v>Ramirez,Iana</v>
      </c>
      <c r="Q12" s="29" t="str">
        <f>C24</f>
        <v>PRI</v>
      </c>
      <c r="R12" s="29">
        <f>D24</f>
        <v>13070</v>
      </c>
      <c r="S12" s="27">
        <v>3</v>
      </c>
      <c r="U12" s="25">
        <f>B25</f>
        <v>15</v>
      </c>
      <c r="V12" s="30">
        <f>C25</f>
        <v>0</v>
      </c>
      <c r="W12" s="30">
        <f>D25</f>
        <v>0</v>
      </c>
      <c r="X12" s="27" t="s">
        <v>68</v>
      </c>
    </row>
    <row r="13" spans="1:24" ht="16.05" customHeight="1">
      <c r="A13" s="1">
        <v>3</v>
      </c>
      <c r="B13" s="1" t="s">
        <v>41</v>
      </c>
      <c r="C13" s="1" t="s">
        <v>40</v>
      </c>
      <c r="D13" s="1">
        <v>11017</v>
      </c>
      <c r="E13" s="6" t="s">
        <v>16</v>
      </c>
      <c r="J13" s="1"/>
      <c r="Q13" s="20"/>
      <c r="R13" s="20"/>
      <c r="S13" s="31"/>
      <c r="T13" s="1"/>
      <c r="U13" s="1"/>
    </row>
    <row r="14" spans="1:24" ht="16.05" customHeight="1">
      <c r="A14" s="1">
        <v>4</v>
      </c>
      <c r="B14" s="1" t="s">
        <v>42</v>
      </c>
      <c r="C14" s="1" t="s">
        <v>40</v>
      </c>
      <c r="D14" s="1">
        <v>11731</v>
      </c>
      <c r="F14" s="11" t="s">
        <v>29</v>
      </c>
      <c r="G14" s="1">
        <v>420</v>
      </c>
      <c r="H14" s="1"/>
      <c r="I14" s="1" t="s">
        <v>7</v>
      </c>
      <c r="J14" s="1"/>
      <c r="K14" s="12">
        <f>IF($C$2=1500,50,IF($C$2=2000,100,IF($C$2=2500,150,IF($C$2=5000,250,IF($C$2=7500,375,IF($C$2=10000,500,IF($C$2=15000,500,"")))))))</f>
        <v>250</v>
      </c>
      <c r="L14" s="10"/>
      <c r="M14" s="10"/>
      <c r="N14" s="1"/>
      <c r="O14" s="1"/>
      <c r="P14" s="12"/>
      <c r="Q14" s="20"/>
      <c r="R14" s="20"/>
      <c r="S14" s="31"/>
      <c r="T14" s="1"/>
      <c r="U14" s="1"/>
    </row>
    <row r="15" spans="1:24" ht="16.05" customHeight="1">
      <c r="A15" s="1">
        <v>5</v>
      </c>
      <c r="B15" s="1" t="s">
        <v>53</v>
      </c>
      <c r="C15" s="1" t="s">
        <v>40</v>
      </c>
      <c r="D15" s="1">
        <v>13197</v>
      </c>
      <c r="F15" s="4" t="s">
        <v>19</v>
      </c>
      <c r="K15" s="4" t="s">
        <v>20</v>
      </c>
      <c r="P15" s="4" t="s">
        <v>21</v>
      </c>
      <c r="Q15" s="10"/>
      <c r="R15" s="10"/>
      <c r="U15" s="4" t="s">
        <v>22</v>
      </c>
    </row>
    <row r="16" spans="1:24" ht="16.05" customHeight="1">
      <c r="A16" s="1">
        <v>6</v>
      </c>
      <c r="B16" s="1" t="s">
        <v>54</v>
      </c>
      <c r="C16" s="1" t="s">
        <v>55</v>
      </c>
      <c r="D16" s="1">
        <v>13825</v>
      </c>
      <c r="E16" s="6" t="str">
        <f>$C$6</f>
        <v>Red</v>
      </c>
      <c r="F16" s="16" t="str">
        <f>IF(I9=1,F9,(IF(I10=1,F10,(IF(I11=1,F11,(IF(I12=1,F12,1.1)))))))</f>
        <v>Lewis,Karson</v>
      </c>
      <c r="G16" s="17" t="str">
        <f>IF(I9=1,G9,(IF(I10=1,G10,(IF(I11=1,G11,(IF(I12=1,G12,"")))))))</f>
        <v>USA</v>
      </c>
      <c r="H16" s="17"/>
      <c r="I16" s="15">
        <v>1</v>
      </c>
      <c r="K16" s="16" t="str">
        <f>IF(I9=2,F9,(IF(I10=2,F10,(IF(I11=2,F11,(IF(I12=2,F12,2.1)))))))</f>
        <v>Owen,Kahlene</v>
      </c>
      <c r="L16" s="17" t="str">
        <f>IF(I9=2,G9,(IF(I10=2,G10,(IF(I11=2,G11,(IF(I12=2,G12,"")))))))</f>
        <v>USA</v>
      </c>
      <c r="M16" s="17"/>
      <c r="N16" s="15">
        <v>2</v>
      </c>
      <c r="P16" s="16" t="str">
        <f>IF(S9=1,P9,(IF(S10=1,P10,(IF(S11=1,P11,(IF(S12=1,P12,1.3)))))))</f>
        <v>Miller,Dominique</v>
      </c>
      <c r="Q16" s="17" t="str">
        <f>IF(S9=1,Q9,(IF(S10=1,Q10,(IF(S11=1,Q11,(IF(S12=1,Q12,"")))))))</f>
        <v>HAW</v>
      </c>
      <c r="R16" s="17"/>
      <c r="S16" s="15">
        <v>2</v>
      </c>
      <c r="U16" s="16" t="str">
        <f>IF(S9=2,P9,(IF(S10=2,P10,(IF(S11=2,P11,(IF(S12=2,P12,2.3)))))))</f>
        <v>Amador,Maria</v>
      </c>
      <c r="V16" s="17" t="str">
        <f>IF(S9=2,Q9,(IF(S10=2,Q10,(IF(S11=2,Q11,(IF(S12=2,Q12,"")))))))</f>
        <v>PRI</v>
      </c>
      <c r="W16" s="17"/>
      <c r="X16" s="15">
        <v>2</v>
      </c>
    </row>
    <row r="17" spans="1:24" ht="16.05" customHeight="1">
      <c r="A17" s="1">
        <v>7</v>
      </c>
      <c r="B17" s="1" t="s">
        <v>56</v>
      </c>
      <c r="C17" s="1" t="s">
        <v>40</v>
      </c>
      <c r="D17" s="1">
        <v>14046</v>
      </c>
      <c r="E17" s="6" t="str">
        <f>$C$7</f>
        <v>Blue</v>
      </c>
      <c r="F17" s="25" t="str">
        <f>IF(N10=2,K10,(IF(N11=2,K11,(IF(N12=2,K12,(IF(N9=2,K9,2.2)))))))</f>
        <v>Quintana,Paloma</v>
      </c>
      <c r="G17" s="26" t="str">
        <f>IF(N10=2,L10,(IF(N11=2,L11,(IF(N12=2,L12,(IF(N9=2,L9,"")))))))</f>
        <v>PRI</v>
      </c>
      <c r="H17" s="26"/>
      <c r="I17" s="27">
        <v>2</v>
      </c>
      <c r="K17" s="25" t="str">
        <f>IF(N10=1,K10,(IF(N11=1,K11,(IF(N12=1,K12,(IF(N9=1,K9,1.2)))))))</f>
        <v>Summerlin,Callie</v>
      </c>
      <c r="L17" s="26" t="str">
        <f>IF(N10=1,L10,(IF(N11=1,L11,(IF(N12=1,L12,(IF(N9=1,L9,"")))))))</f>
        <v>USA</v>
      </c>
      <c r="M17" s="26"/>
      <c r="N17" s="27">
        <v>1</v>
      </c>
      <c r="P17" s="25" t="str">
        <f>IF(X10=2,U10,(IF(X11=2,U11,(IF(X12=2,U12,(IF(X9=2,U9,2.4)))))))</f>
        <v>Schmader,Mary</v>
      </c>
      <c r="Q17" s="26" t="str">
        <f>IF(X10=2,V10,(IF(X11=2,V11,(IF(X12=2,V12,(IF(X9=2,V9,"")))))))</f>
        <v>USA</v>
      </c>
      <c r="R17" s="26"/>
      <c r="S17" s="27">
        <v>1</v>
      </c>
      <c r="U17" s="25" t="str">
        <f>IF(X10=1,U10,(IF(X11=1,U11,(IF(X12=1,U12,(IF(X9=1,U9,1.4)))))))</f>
        <v>Reyes,Maria Fernanda</v>
      </c>
      <c r="V17" s="26" t="str">
        <f>IF(X10=1,V10,(IF(X11=1,V11,(IF(X12=1,V12,(IF(X9=1,V9,"")))))))</f>
        <v>PER</v>
      </c>
      <c r="W17" s="26"/>
      <c r="X17" s="27">
        <v>1</v>
      </c>
    </row>
    <row r="18" spans="1:24" ht="16.05" customHeight="1">
      <c r="A18" s="1">
        <v>8</v>
      </c>
      <c r="B18" s="1" t="s">
        <v>57</v>
      </c>
      <c r="C18" s="1" t="s">
        <v>58</v>
      </c>
      <c r="D18" s="1">
        <v>10730</v>
      </c>
      <c r="E18" s="6" t="s">
        <v>23</v>
      </c>
      <c r="F18" s="20"/>
      <c r="G18" s="20"/>
      <c r="H18" s="20"/>
      <c r="I18" s="20"/>
      <c r="K18" s="20"/>
      <c r="L18" s="20"/>
      <c r="M18" s="20"/>
      <c r="N18" s="20"/>
      <c r="P18" s="20"/>
      <c r="Q18" s="20"/>
      <c r="R18" s="20"/>
      <c r="S18" s="20"/>
      <c r="U18" s="20"/>
      <c r="V18" s="20"/>
      <c r="W18" s="20"/>
    </row>
    <row r="19" spans="1:24" ht="16.05" customHeight="1">
      <c r="A19" s="1">
        <v>9</v>
      </c>
      <c r="B19" s="1" t="s">
        <v>59</v>
      </c>
      <c r="C19" s="1" t="s">
        <v>40</v>
      </c>
      <c r="D19" s="1">
        <v>14088</v>
      </c>
      <c r="F19" s="11" t="s">
        <v>30</v>
      </c>
      <c r="G19" s="1">
        <v>560</v>
      </c>
      <c r="H19" s="1"/>
      <c r="I19" s="1" t="s">
        <v>7</v>
      </c>
      <c r="J19" s="1"/>
      <c r="K19" s="12">
        <f>IF($C$2=1500,100,IF($C$2=2000,150,IF($C$2=2500,250,IF($C$2=5000,550,IF($C$2=7500,700,IF($C$2=10000,1000,IF($C$2=15000,1000,"")))))))</f>
        <v>550</v>
      </c>
      <c r="Q19" s="10"/>
      <c r="R19" s="10"/>
    </row>
    <row r="20" spans="1:24" ht="16.05" customHeight="1">
      <c r="A20" s="1">
        <v>10</v>
      </c>
      <c r="B20" s="1" t="s">
        <v>45</v>
      </c>
      <c r="C20" s="1" t="s">
        <v>40</v>
      </c>
      <c r="D20" s="1">
        <v>13054</v>
      </c>
      <c r="F20" s="4" t="s">
        <v>24</v>
      </c>
      <c r="K20" s="4" t="s">
        <v>25</v>
      </c>
      <c r="P20" s="1"/>
      <c r="Q20" s="32"/>
      <c r="R20" s="32"/>
      <c r="S20" s="1"/>
      <c r="U20" s="4" t="s">
        <v>26</v>
      </c>
    </row>
    <row r="21" spans="1:24" ht="16.05" customHeight="1">
      <c r="A21" s="1">
        <v>11</v>
      </c>
      <c r="B21" s="1" t="s">
        <v>43</v>
      </c>
      <c r="C21" s="1" t="s">
        <v>44</v>
      </c>
      <c r="D21" s="1">
        <v>13049</v>
      </c>
      <c r="E21" s="6" t="str">
        <f>$C$6</f>
        <v>Red</v>
      </c>
      <c r="F21" s="16" t="str">
        <f>IF(I16=1,F16,(IF(I17=1,F17,1.1)))</f>
        <v>Lewis,Karson</v>
      </c>
      <c r="G21" s="17" t="str">
        <f>IF(I16=1,G16,(IF(I17=1,G17,"")))</f>
        <v>USA</v>
      </c>
      <c r="H21" s="17"/>
      <c r="I21" s="15">
        <v>2</v>
      </c>
      <c r="K21" s="16" t="str">
        <f>IF(S16=1,P16,(IF(S17=1,P17,1.3)))</f>
        <v>Schmader,Mary</v>
      </c>
      <c r="L21" s="17" t="str">
        <f>IF(S16=1,Q16,(IF(S17=1,Q17,"")))</f>
        <v>USA</v>
      </c>
      <c r="M21" s="17"/>
      <c r="N21" s="15">
        <v>2</v>
      </c>
      <c r="P21" s="33">
        <f>IF(X21=1,L24,IF(X21=2,L25,""))</f>
        <v>900</v>
      </c>
      <c r="Q21" s="10">
        <f>IF(X21=1,K24,IF(X21=2,K25,""))</f>
        <v>750</v>
      </c>
      <c r="R21" s="10"/>
      <c r="S21" s="1" t="s">
        <v>7</v>
      </c>
      <c r="T21" s="1" t="str">
        <f>IF(X21=1,O24,IF(X21=2,O25,IF(X21=3,O26,IF(X21=4,#REF!,O24))))</f>
        <v>2nd</v>
      </c>
      <c r="U21" s="16" t="str">
        <f>IF(I21=1,F21,(IF(I22=1,F22,1.1)))</f>
        <v>Summerlin,Callie</v>
      </c>
      <c r="V21" s="17" t="str">
        <f>IF(I21=1,G21,(IF(I22=1,G22,"")))</f>
        <v>USA</v>
      </c>
      <c r="W21" s="17"/>
      <c r="X21" s="15">
        <v>2</v>
      </c>
    </row>
    <row r="22" spans="1:24" ht="16.05" customHeight="1">
      <c r="A22" s="1">
        <v>12</v>
      </c>
      <c r="B22" s="1" t="s">
        <v>66</v>
      </c>
      <c r="C22" s="1" t="s">
        <v>44</v>
      </c>
      <c r="D22" s="34">
        <v>14144</v>
      </c>
      <c r="E22" s="6" t="str">
        <f>$C$7</f>
        <v>Blue</v>
      </c>
      <c r="F22" s="25" t="str">
        <f>IF(N17=1,K17,(IF(N16=1,K16,1.2)))</f>
        <v>Summerlin,Callie</v>
      </c>
      <c r="G22" s="26" t="str">
        <f>IF(N17=1,L17,(IF(N16=1,L16,"")))</f>
        <v>USA</v>
      </c>
      <c r="H22" s="26"/>
      <c r="I22" s="27">
        <v>1</v>
      </c>
      <c r="K22" s="25" t="str">
        <f>IF(X17=1,U17,(IF(X16=1,U16,1.4)))</f>
        <v>Reyes,Maria Fernanda</v>
      </c>
      <c r="L22" s="26" t="str">
        <f>IF(X17=1,V17,(IF(X16=1,V16,"")))</f>
        <v>PER</v>
      </c>
      <c r="M22" s="26"/>
      <c r="N22" s="27">
        <v>1</v>
      </c>
      <c r="P22" s="33">
        <f>IF(X22=1,L24,IF(X22=2,L25,""))</f>
        <v>2000</v>
      </c>
      <c r="Q22" s="10">
        <f>IF(X22=1,K24,IF(X22=2,K25,""))</f>
        <v>1000</v>
      </c>
      <c r="R22" s="10"/>
      <c r="S22" s="1" t="s">
        <v>7</v>
      </c>
      <c r="T22" s="1" t="str">
        <f>IF(X22=1,O24,IF(X22=2,O25,IF(X22=3,#REF!,IF(X22=4,#REF!,O25))))</f>
        <v>1st</v>
      </c>
      <c r="U22" s="25" t="str">
        <f>IF(N22=1,K22,(IF(N21=1,K21,1.2)))</f>
        <v>Reyes,Maria Fernanda</v>
      </c>
      <c r="V22" s="26" t="str">
        <f>IF(N22=1,L22,(IF(N21=1,L21,"")))</f>
        <v>PER</v>
      </c>
      <c r="W22" s="26"/>
      <c r="X22" s="27">
        <v>1</v>
      </c>
    </row>
    <row r="23" spans="1:24" ht="16.05" customHeight="1">
      <c r="A23" s="1">
        <v>13</v>
      </c>
      <c r="B23" s="1" t="s">
        <v>67</v>
      </c>
      <c r="C23" s="1" t="s">
        <v>44</v>
      </c>
      <c r="D23" s="34">
        <v>14143</v>
      </c>
      <c r="L23" s="4" t="s">
        <v>26</v>
      </c>
      <c r="P23" s="1"/>
      <c r="Q23" s="10"/>
      <c r="R23" s="10"/>
      <c r="S23" s="1"/>
    </row>
    <row r="24" spans="1:24" ht="16.05" customHeight="1">
      <c r="A24" s="1">
        <v>14</v>
      </c>
      <c r="B24" s="1" t="s">
        <v>48</v>
      </c>
      <c r="C24" s="1" t="s">
        <v>44</v>
      </c>
      <c r="D24" s="34">
        <v>13070</v>
      </c>
      <c r="K24" s="1">
        <v>1000</v>
      </c>
      <c r="L24" s="35">
        <f>IF($C$2=1500,750,IF($C$2=2000,900,IF($C$2=2500,1000,IF($C$2=5000,2000,IF($C$2=7500,2000,IF($C$2=10000,2500,IF($C$2=15000,6000,"")))))))</f>
        <v>2000</v>
      </c>
      <c r="M24" s="35"/>
      <c r="N24" s="1" t="s">
        <v>7</v>
      </c>
      <c r="O24" s="4" t="s">
        <v>27</v>
      </c>
      <c r="P24" s="1"/>
      <c r="Q24" s="10"/>
      <c r="R24" s="10"/>
      <c r="S24" s="1"/>
    </row>
    <row r="25" spans="1:24" ht="16.05" customHeight="1">
      <c r="A25" s="1">
        <v>15</v>
      </c>
      <c r="B25" s="1">
        <v>15</v>
      </c>
      <c r="C25" s="34"/>
      <c r="D25" s="34"/>
      <c r="K25" s="1">
        <v>750</v>
      </c>
      <c r="L25" s="35">
        <f>IF($C$2=1500,350,IF($C$2=2000,400,IF($C$2=2500,400,IF($C$2=5000,900,IF($C$2=7500,1000,IF($C$2=10000,1500,IF($C$2=15000,3000,"")))))))</f>
        <v>900</v>
      </c>
      <c r="M25" s="35"/>
      <c r="N25" s="1" t="s">
        <v>7</v>
      </c>
      <c r="O25" s="4" t="s">
        <v>28</v>
      </c>
      <c r="P25" s="1"/>
      <c r="Q25" s="10"/>
      <c r="R25" s="10"/>
      <c r="S25" s="1"/>
    </row>
    <row r="26" spans="1:24" ht="16.05" customHeight="1">
      <c r="A26" s="1">
        <v>16</v>
      </c>
      <c r="B26" s="1">
        <v>16</v>
      </c>
      <c r="C26" s="34"/>
      <c r="D26" s="34"/>
      <c r="F26" s="31"/>
      <c r="G26" s="31"/>
    </row>
    <row r="27" spans="1:24" ht="16.05" customHeight="1">
      <c r="E27" s="11"/>
      <c r="F27" s="36"/>
      <c r="G27" s="37"/>
    </row>
    <row r="28" spans="1:24" ht="16.05" customHeight="1">
      <c r="A28" s="38"/>
      <c r="B28" s="38" t="s">
        <v>51</v>
      </c>
      <c r="C28" s="38"/>
      <c r="D28" s="38"/>
    </row>
    <row r="29" spans="1:24" ht="16.05" customHeight="1">
      <c r="A29" s="1">
        <v>1</v>
      </c>
      <c r="B29" s="1" t="s">
        <v>52</v>
      </c>
      <c r="C29" s="1" t="s">
        <v>40</v>
      </c>
      <c r="D29" s="1">
        <v>6602</v>
      </c>
    </row>
    <row r="31" spans="1:24" ht="16.05" customHeight="1">
      <c r="A31" s="31"/>
      <c r="B31" s="31"/>
      <c r="C31" s="31"/>
      <c r="D31" s="31"/>
    </row>
    <row r="32" spans="1:24" ht="16.05" customHeight="1">
      <c r="A32" s="31"/>
      <c r="B32" s="36"/>
      <c r="C32" s="37"/>
      <c r="D32" s="37"/>
    </row>
    <row r="33" spans="1:4" ht="16.05" customHeight="1">
      <c r="A33" s="31"/>
      <c r="B33" s="36"/>
      <c r="C33" s="37"/>
      <c r="D33" s="37"/>
    </row>
  </sheetData>
  <phoneticPr fontId="0" type="noConversion"/>
  <printOptions horizontalCentered="1"/>
  <pageMargins left="0.5" right="0.5" top="1" bottom="0" header="0.5" footer="0.5"/>
  <pageSetup scale="73" orientation="portrait" horizontalDpi="360" verticalDpi="360" copies="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MenLQS1-6Grade16Format8mxm</vt:lpstr>
      <vt:lpstr>'MenLQS1-6Grade16Format8mxm'!Print_Area</vt:lpstr>
      <vt:lpstr>'MenLQS1-6Grade16Format8mxm'!Print_Titles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Al Hunt</cp:lastModifiedBy>
  <cp:lastPrinted>2019-11-17T13:25:22Z</cp:lastPrinted>
  <dcterms:created xsi:type="dcterms:W3CDTF">1998-02-09T08:25:30Z</dcterms:created>
  <dcterms:modified xsi:type="dcterms:W3CDTF">2019-11-17T16:37:10Z</dcterms:modified>
</cp:coreProperties>
</file>